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6380" windowHeight="8190" tabRatio="661"/>
  </bookViews>
  <sheets>
    <sheet name="Item1" sheetId="2" r:id="rId1"/>
    <sheet name="Item2" sheetId="4" r:id="rId2"/>
    <sheet name="TOTAL" sheetId="3" r:id="rId3"/>
  </sheets>
  <definedNames>
    <definedName name="_xlnm.Print_Area" localSheetId="2">TOTAL!$A$1:$F$15</definedName>
  </definedNames>
  <calcPr calcId="125725"/>
</workbook>
</file>

<file path=xl/calcChain.xml><?xml version="1.0" encoding="utf-8"?>
<calcChain xmlns="http://schemas.openxmlformats.org/spreadsheetml/2006/main">
  <c r="H6" i="2"/>
  <c r="E14" i="3"/>
  <c r="B13" s="1"/>
  <c r="E12"/>
  <c r="B11" s="1"/>
  <c r="B14"/>
  <c r="B12"/>
  <c r="D14"/>
  <c r="D12"/>
  <c r="C14"/>
  <c r="C12"/>
  <c r="F12" l="1"/>
  <c r="F14"/>
  <c r="D4"/>
  <c r="C4"/>
  <c r="B4"/>
  <c r="H23" i="4"/>
  <c r="F20"/>
  <c r="D20"/>
  <c r="I17"/>
  <c r="I16"/>
  <c r="I15"/>
  <c r="I14"/>
  <c r="I13"/>
  <c r="I12"/>
  <c r="I11"/>
  <c r="I10"/>
  <c r="I9"/>
  <c r="I8"/>
  <c r="I7"/>
  <c r="H23" i="2"/>
  <c r="B20" s="1"/>
  <c r="D3" i="3"/>
  <c r="C3"/>
  <c r="B3"/>
  <c r="F20" i="2"/>
  <c r="D20"/>
  <c r="I12"/>
  <c r="I13"/>
  <c r="I14"/>
  <c r="I15"/>
  <c r="I16"/>
  <c r="I17"/>
  <c r="I10"/>
  <c r="I9"/>
  <c r="I8"/>
  <c r="I11"/>
  <c r="I7"/>
  <c r="I6" i="4"/>
  <c r="C20" i="2" l="1"/>
  <c r="F15" i="3"/>
  <c r="B20" i="4"/>
  <c r="C20" s="1"/>
  <c r="I3" i="2" l="1"/>
  <c r="I6"/>
  <c r="I5"/>
  <c r="I4"/>
  <c r="I3" i="4"/>
  <c r="I4"/>
  <c r="I5"/>
  <c r="E20" i="2" l="1"/>
  <c r="D22" s="1"/>
  <c r="D23"/>
  <c r="E3" i="3"/>
  <c r="F3" s="1"/>
  <c r="G3" s="1"/>
  <c r="E20" i="4"/>
  <c r="D22" s="1"/>
  <c r="E4" i="3" l="1"/>
  <c r="F4" s="1"/>
  <c r="D23" i="4"/>
  <c r="G4" i="3" l="1"/>
  <c r="F5"/>
  <c r="B7" s="1"/>
</calcChain>
</file>

<file path=xl/sharedStrings.xml><?xml version="1.0" encoding="utf-8"?>
<sst xmlns="http://schemas.openxmlformats.org/spreadsheetml/2006/main" count="75" uniqueCount="45">
  <si>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</si>
  <si>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</si>
  <si>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</si>
  <si>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</si>
  <si>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</si>
  <si>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</si>
  <si>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</si>
  <si>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</si>
  <si>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</si>
  <si>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</si>
  <si>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</si>
  <si>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</si>
  <si>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</si>
  <si>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</si>
  <si>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</si>
  <si>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</si>
  <si>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</si>
  <si>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</si>
  <si>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</si>
  <si>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</si>
  <si>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</si>
  <si>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</si>
  <si>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</si>
  <si>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</si>
  <si>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</si>
  <si>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</si>
  <si>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</si>
  <si>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</si>
  <si>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</si>
  <si>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</si>
  <si>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</si>
  <si>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</si>
  <si>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</si>
  <si>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</si>
  <si>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</si>
  <si>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</si>
  <si>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t>Publicação de aviso de licitação em jornal de grande
circulação local, A Tarde ou Correio da Bahia, com o
formato de 2 col x 5 cm, por 01 (um) dia, em dia útil.</t>
  </si>
  <si>
    <t>Publicação de aviso de licitação em jornal de grande circulação
nacional, Folha de São Paulo ou Valor Econômico, com o
formato de 2 col x 5 cm, por 01 (um) dia, em dia útil.</t>
  </si>
  <si>
    <t>EMPRESA BAIANA DE JORNALISMO S/A</t>
  </si>
  <si>
    <t>MBOMFIM PUBLICIDADE E NEGÓCIOS LTDA (CORREIO)</t>
  </si>
  <si>
    <t>MBOMFIM PUBLICIDADE E NEGÓCIOS LTDA (VALOR ECONÔMICO)</t>
  </si>
  <si>
    <t>FOLHA DA MANHÃ S/A (FOLHA DE SÃO PAULO)</t>
  </si>
  <si>
    <t>ELOAH PUBLICIDADE E PROPAGANDA EIRELI EPP (FOLHA DE SÃO PAULO)</t>
  </si>
  <si>
    <t>ELOAH PUBLICIDADE E PROPAGANDA EIRELI EPP (CORREIO)</t>
  </si>
  <si>
    <t>GRUPO A TARDE</t>
  </si>
</sst>
</file>

<file path=xl/styles.xml><?xml version="1.0" encoding="utf-8"?>
<styleSheet xmlns="http://schemas.openxmlformats.org/spreadsheetml/2006/main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view="pageBreakPreview" zoomScaleNormal="100" zoomScaleSheetLayoutView="100" workbookViewId="0">
      <selection activeCell="F3" sqref="F3:F17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4.7109375" style="1" bestFit="1" customWidth="1"/>
    <col min="8" max="9" width="10.28515625" style="1" bestFit="1" customWidth="1"/>
    <col min="10" max="16384" width="9.140625" style="1"/>
  </cols>
  <sheetData>
    <row r="1" spans="1:9" ht="15.75">
      <c r="A1" s="65" t="s">
        <v>15</v>
      </c>
      <c r="B1" s="66"/>
      <c r="C1" s="66"/>
      <c r="D1" s="66"/>
      <c r="E1" s="66"/>
      <c r="F1" s="66"/>
      <c r="G1" s="66"/>
      <c r="H1" s="66"/>
      <c r="I1" s="67"/>
    </row>
    <row r="2" spans="1:9">
      <c r="A2" s="53" t="s">
        <v>0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>
      <c r="A3" s="53"/>
      <c r="B3" s="56" t="s">
        <v>36</v>
      </c>
      <c r="C3" s="57"/>
      <c r="D3" s="58"/>
      <c r="E3" s="68" t="s">
        <v>10</v>
      </c>
      <c r="F3" s="69">
        <v>30</v>
      </c>
      <c r="G3" s="4" t="s">
        <v>43</v>
      </c>
      <c r="H3" s="5">
        <v>950</v>
      </c>
      <c r="I3" s="5">
        <f>IF(H3="","",(IF($C$20&lt;25%,"N/A",IF(H3&lt;=($D$20+$B$20),H3,"Descartado"))))</f>
        <v>950</v>
      </c>
    </row>
    <row r="4" spans="1:9">
      <c r="A4" s="53"/>
      <c r="B4" s="59"/>
      <c r="C4" s="60"/>
      <c r="D4" s="61"/>
      <c r="E4" s="68"/>
      <c r="F4" s="68"/>
      <c r="G4" s="4" t="s">
        <v>38</v>
      </c>
      <c r="H4" s="5">
        <v>600</v>
      </c>
      <c r="I4" s="5">
        <f t="shared" ref="I4:I17" si="0">IF(H4="","",(IF($C$20&lt;25%,"N/A",IF(H4&lt;=($D$20+$B$20),H4,"Descartado"))))</f>
        <v>600</v>
      </c>
    </row>
    <row r="5" spans="1:9">
      <c r="A5" s="53"/>
      <c r="B5" s="59"/>
      <c r="C5" s="60"/>
      <c r="D5" s="61"/>
      <c r="E5" s="68"/>
      <c r="F5" s="68"/>
      <c r="G5" s="4" t="s">
        <v>39</v>
      </c>
      <c r="H5" s="5">
        <v>600</v>
      </c>
      <c r="I5" s="5">
        <f t="shared" si="0"/>
        <v>600</v>
      </c>
    </row>
    <row r="6" spans="1:9">
      <c r="A6" s="53"/>
      <c r="B6" s="59"/>
      <c r="C6" s="60"/>
      <c r="D6" s="61"/>
      <c r="E6" s="68"/>
      <c r="F6" s="68"/>
      <c r="G6" s="4" t="s">
        <v>44</v>
      </c>
      <c r="H6" s="5">
        <f>296.38*2*5</f>
        <v>2963.8</v>
      </c>
      <c r="I6" s="5" t="str">
        <f t="shared" si="0"/>
        <v>Descartado</v>
      </c>
    </row>
    <row r="7" spans="1:9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1135.6162541398687</v>
      </c>
      <c r="C20" s="18">
        <f>IF(H23&lt;2,"N/A",(B20/D20))</f>
        <v>0.88827584507792146</v>
      </c>
      <c r="D20" s="19">
        <f>AVERAGE(H3:H17)</f>
        <v>1278.45</v>
      </c>
      <c r="E20" s="20">
        <f>IF(H23&lt;2,"N/A",(IF(C20&lt;=25%,"N/A",AVERAGE(I3:I17))))</f>
        <v>716.66666666666663</v>
      </c>
      <c r="F20" s="19">
        <f>MEDIAN(H3:H17)</f>
        <v>775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70" t="s">
        <v>23</v>
      </c>
      <c r="C22" s="70"/>
      <c r="D22" s="71">
        <f>IF(C20&lt;=25%,D20,MIN(E20:F20))</f>
        <v>716.66666666666663</v>
      </c>
      <c r="E22" s="71"/>
    </row>
    <row r="23" spans="1:9">
      <c r="B23" s="70" t="s">
        <v>11</v>
      </c>
      <c r="C23" s="70"/>
      <c r="D23" s="71">
        <f>ROUND(D22,2)*F3</f>
        <v>21500.1</v>
      </c>
      <c r="E23" s="71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>
      <c r="A27" s="47" t="s">
        <v>20</v>
      </c>
      <c r="B27" s="48"/>
      <c r="C27" s="48"/>
      <c r="D27" s="48"/>
      <c r="E27" s="48"/>
      <c r="F27" s="48"/>
      <c r="G27" s="48"/>
      <c r="H27" s="48"/>
      <c r="I27" s="49"/>
    </row>
    <row r="28" spans="1:9">
      <c r="A28" s="47" t="s">
        <v>21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>
      <c r="A29" s="50" t="s">
        <v>17</v>
      </c>
      <c r="B29" s="51"/>
      <c r="C29" s="51"/>
      <c r="D29" s="51"/>
      <c r="E29" s="51"/>
      <c r="F29" s="51"/>
      <c r="G29" s="51"/>
      <c r="H29" s="51"/>
      <c r="I29" s="52"/>
    </row>
    <row r="30" spans="1:9">
      <c r="A30" s="47" t="s">
        <v>18</v>
      </c>
      <c r="B30" s="48"/>
      <c r="C30" s="48"/>
      <c r="D30" s="48"/>
      <c r="E30" s="48"/>
      <c r="F30" s="48"/>
      <c r="G30" s="48"/>
      <c r="H30" s="48"/>
      <c r="I30" s="49"/>
    </row>
    <row r="31" spans="1:9">
      <c r="A31" s="47" t="s">
        <v>22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>
      <c r="A32" s="41" t="s">
        <v>24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opLeftCell="A10" zoomScaleNormal="100" zoomScaleSheetLayoutView="100" workbookViewId="0">
      <selection activeCell="F18" sqref="F18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54.7109375" style="1" bestFit="1" customWidth="1"/>
    <col min="8" max="9" width="10.28515625" style="1" bestFit="1" customWidth="1"/>
    <col min="10" max="16384" width="9.140625" style="1"/>
  </cols>
  <sheetData>
    <row r="1" spans="1:9" ht="15.75">
      <c r="A1" s="65" t="s">
        <v>15</v>
      </c>
      <c r="B1" s="66"/>
      <c r="C1" s="66"/>
      <c r="D1" s="66"/>
      <c r="E1" s="66"/>
      <c r="F1" s="66"/>
      <c r="G1" s="66"/>
      <c r="H1" s="66"/>
      <c r="I1" s="67"/>
    </row>
    <row r="2" spans="1:9">
      <c r="A2" s="53" t="s">
        <v>12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ht="12.75" customHeight="1">
      <c r="A3" s="53"/>
      <c r="B3" s="56" t="s">
        <v>37</v>
      </c>
      <c r="C3" s="57"/>
      <c r="D3" s="58"/>
      <c r="E3" s="68" t="s">
        <v>10</v>
      </c>
      <c r="F3" s="69">
        <v>70</v>
      </c>
      <c r="G3" s="4" t="s">
        <v>42</v>
      </c>
      <c r="H3" s="5">
        <v>1200</v>
      </c>
      <c r="I3" s="5">
        <f>IF(H3="","",(IF($C$20&lt;25%,"N/A",IF(H3&lt;=($D$20+$B$20),H3,"Descartado"))))</f>
        <v>1200</v>
      </c>
    </row>
    <row r="4" spans="1:9">
      <c r="A4" s="53"/>
      <c r="B4" s="59"/>
      <c r="C4" s="60"/>
      <c r="D4" s="61"/>
      <c r="E4" s="68"/>
      <c r="F4" s="68"/>
      <c r="G4" s="4" t="s">
        <v>41</v>
      </c>
      <c r="H4" s="5">
        <v>2200</v>
      </c>
      <c r="I4" s="5" t="str">
        <f t="shared" ref="I4:I17" si="0">IF(H4="","",(IF($C$20&lt;25%,"N/A",IF(H4&lt;=($D$20+$B$20),H4,"Descartado"))))</f>
        <v>Descartado</v>
      </c>
    </row>
    <row r="5" spans="1:9">
      <c r="A5" s="53"/>
      <c r="B5" s="59"/>
      <c r="C5" s="60"/>
      <c r="D5" s="61"/>
      <c r="E5" s="68"/>
      <c r="F5" s="68"/>
      <c r="G5" s="4" t="s">
        <v>40</v>
      </c>
      <c r="H5" s="5">
        <v>1500</v>
      </c>
      <c r="I5" s="5">
        <f t="shared" si="0"/>
        <v>1500</v>
      </c>
    </row>
    <row r="6" spans="1:9">
      <c r="A6" s="53"/>
      <c r="B6" s="59"/>
      <c r="C6" s="60"/>
      <c r="D6" s="61"/>
      <c r="E6" s="68"/>
      <c r="F6" s="68"/>
      <c r="G6" s="4"/>
      <c r="H6" s="5"/>
      <c r="I6" s="5" t="str">
        <f t="shared" si="0"/>
        <v/>
      </c>
    </row>
    <row r="7" spans="1:9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513.16014394468857</v>
      </c>
      <c r="C20" s="18">
        <f>IF(H23&lt;2,"N/A",(B20/D20))</f>
        <v>0.31417967996613588</v>
      </c>
      <c r="D20" s="19">
        <f>AVERAGE(H3:H17)</f>
        <v>1633.3333333333333</v>
      </c>
      <c r="E20" s="20">
        <f>IF(H23&lt;2,"N/A",(IF(C20&lt;=25%,"N/A",AVERAGE(I3:I17))))</f>
        <v>1350</v>
      </c>
      <c r="F20" s="19">
        <f>MEDIAN(H3:H17)</f>
        <v>1500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70" t="s">
        <v>23</v>
      </c>
      <c r="C22" s="70"/>
      <c r="D22" s="71">
        <f>IF(C20&lt;=25%,D20,MIN(E20:F20))</f>
        <v>1350</v>
      </c>
      <c r="E22" s="71"/>
    </row>
    <row r="23" spans="1:9">
      <c r="B23" s="70" t="s">
        <v>11</v>
      </c>
      <c r="C23" s="70"/>
      <c r="D23" s="71">
        <f>ROUND(D22,2)*F3</f>
        <v>94500</v>
      </c>
      <c r="E23" s="71"/>
      <c r="G23" s="36" t="s">
        <v>32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>
      <c r="A27" s="47" t="s">
        <v>20</v>
      </c>
      <c r="B27" s="48"/>
      <c r="C27" s="48"/>
      <c r="D27" s="48"/>
      <c r="E27" s="48"/>
      <c r="F27" s="48"/>
      <c r="G27" s="48"/>
      <c r="H27" s="48"/>
      <c r="I27" s="49"/>
    </row>
    <row r="28" spans="1:9">
      <c r="A28" s="47" t="s">
        <v>21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>
      <c r="A29" s="50" t="s">
        <v>17</v>
      </c>
      <c r="B29" s="51"/>
      <c r="C29" s="51"/>
      <c r="D29" s="51"/>
      <c r="E29" s="51"/>
      <c r="F29" s="51"/>
      <c r="G29" s="51"/>
      <c r="H29" s="51"/>
      <c r="I29" s="52"/>
    </row>
    <row r="30" spans="1:9">
      <c r="A30" s="47" t="s">
        <v>18</v>
      </c>
      <c r="B30" s="48"/>
      <c r="C30" s="48"/>
      <c r="D30" s="48"/>
      <c r="E30" s="48"/>
      <c r="F30" s="48"/>
      <c r="G30" s="48"/>
      <c r="H30" s="48"/>
      <c r="I30" s="49"/>
    </row>
    <row r="31" spans="1:9">
      <c r="A31" s="47" t="s">
        <v>22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>
      <c r="A32" s="41" t="s">
        <v>24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view="pageBreakPreview" zoomScaleNormal="100" zoomScaleSheetLayoutView="100" workbookViewId="0">
      <selection activeCell="K14" sqref="K14"/>
    </sheetView>
  </sheetViews>
  <sheetFormatPr defaultRowHeight="12.75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>
      <c r="A1" s="72" t="s">
        <v>25</v>
      </c>
      <c r="B1" s="72"/>
      <c r="C1" s="72"/>
      <c r="D1" s="72"/>
      <c r="E1" s="72"/>
      <c r="F1" s="72"/>
    </row>
    <row r="2" spans="1:7" ht="25.5">
      <c r="A2" s="34" t="s">
        <v>26</v>
      </c>
      <c r="B2" s="34" t="s">
        <v>27</v>
      </c>
      <c r="C2" s="34" t="s">
        <v>28</v>
      </c>
      <c r="D2" s="34" t="s">
        <v>29</v>
      </c>
      <c r="E2" s="34" t="s">
        <v>16</v>
      </c>
      <c r="F2" s="38" t="s">
        <v>30</v>
      </c>
    </row>
    <row r="3" spans="1:7" ht="38.25">
      <c r="A3" s="30">
        <v>1</v>
      </c>
      <c r="B3" s="31" t="str">
        <f>Item1!B3</f>
        <v>Publicação de aviso de licitação em jornal de grande
circulação local, A Tarde ou Correio da Bahia, com o
formato de 2 col x 5 cm, por 01 (um) dia, em dia útil.</v>
      </c>
      <c r="C3" s="30" t="str">
        <f>Item1!E3</f>
        <v>unidade</v>
      </c>
      <c r="D3" s="30">
        <f>Item1!F3</f>
        <v>30</v>
      </c>
      <c r="E3" s="35">
        <f>Item1!D22</f>
        <v>716.66666666666663</v>
      </c>
      <c r="F3" s="32">
        <f>(ROUND(E3,2)*D3)</f>
        <v>21500.1</v>
      </c>
      <c r="G3" s="40" t="str">
        <f>IF(F3&gt;80000,"necessária a subdivisão deste item em cotas!","")</f>
        <v/>
      </c>
    </row>
    <row r="4" spans="1:7" ht="38.25">
      <c r="A4" s="30">
        <v>2</v>
      </c>
      <c r="B4" s="31" t="str">
        <f>Item2!B3</f>
        <v>Publicação de aviso de licitação em jornal de grande circulação
nacional, Folha de São Paulo ou Valor Econômico, com o
formato de 2 col x 5 cm, por 01 (um) dia, em dia útil.</v>
      </c>
      <c r="C4" s="30" t="str">
        <f>Item2!E3</f>
        <v>unidade</v>
      </c>
      <c r="D4" s="30">
        <f>Item2!F3</f>
        <v>70</v>
      </c>
      <c r="E4" s="35">
        <f>Item2!D22</f>
        <v>1350</v>
      </c>
      <c r="F4" s="32">
        <f t="shared" ref="F4" si="0">(ROUND(E4,2)*D4)</f>
        <v>94500</v>
      </c>
      <c r="G4" s="40" t="str">
        <f t="shared" ref="G4" si="1">IF(F4&gt;80000,"necessária a subdivisão deste item em cotas!","")</f>
        <v>necessária a subdivisão deste item em cotas!</v>
      </c>
    </row>
    <row r="5" spans="1:7" ht="15.75">
      <c r="A5" s="72" t="s">
        <v>31</v>
      </c>
      <c r="B5" s="72"/>
      <c r="C5" s="72"/>
      <c r="D5" s="72"/>
      <c r="E5" s="72"/>
      <c r="F5" s="33">
        <f>SUM(F3:F4)</f>
        <v>116000.1</v>
      </c>
    </row>
    <row r="7" spans="1:7" ht="21">
      <c r="B7" s="73" t="str">
        <f>IF(F5&lt;=17600,"PARA CONTRATAÇÃO DIRETA, POR DISPENSA, UTILIZE O QUADRO A SEGUIR","O QUADRO A SEGUIR NÃO É APLICÁVEL PARA ESTA CONTRATAÇÃO. ACIMA DO VALOR DE DISPENSA")</f>
        <v>O QUADRO A SEGUIR NÃO É APLICÁVEL PARA ESTA CONTRATAÇÃO. ACIMA DO VALOR DE DISPENSA</v>
      </c>
      <c r="C7" s="73"/>
      <c r="D7" s="73"/>
      <c r="E7" s="73"/>
    </row>
    <row r="9" spans="1:7" ht="15.75">
      <c r="A9" s="72" t="s">
        <v>33</v>
      </c>
      <c r="B9" s="72"/>
      <c r="C9" s="72"/>
      <c r="D9" s="72"/>
      <c r="E9" s="72"/>
      <c r="F9" s="72"/>
    </row>
    <row r="10" spans="1:7" ht="25.5">
      <c r="A10" s="34" t="s">
        <v>26</v>
      </c>
      <c r="B10" s="34" t="s">
        <v>27</v>
      </c>
      <c r="C10" s="34" t="s">
        <v>28</v>
      </c>
      <c r="D10" s="34" t="s">
        <v>29</v>
      </c>
      <c r="E10" s="34" t="s">
        <v>16</v>
      </c>
      <c r="F10" s="38" t="s">
        <v>30</v>
      </c>
    </row>
    <row r="11" spans="1:7">
      <c r="A11" s="34" t="s">
        <v>34</v>
      </c>
      <c r="B11" s="74" t="str">
        <f>INDEX(Item1!G3:G17,MATCH(TOTAL!E12,Item1!H3:H17,0))</f>
        <v>EMPRESA BAIANA DE JORNALISMO S/A</v>
      </c>
      <c r="C11" s="75"/>
      <c r="D11" s="75"/>
      <c r="E11" s="75"/>
      <c r="F11" s="76"/>
    </row>
    <row r="12" spans="1:7" ht="38.25">
      <c r="A12" s="30">
        <v>1</v>
      </c>
      <c r="B12" s="31" t="str">
        <f>Item1!B3</f>
        <v>Publicação de aviso de licitação em jornal de grande
circulação local, A Tarde ou Correio da Bahia, com o
formato de 2 col x 5 cm, por 01 (um) dia, em dia útil.</v>
      </c>
      <c r="C12" s="30" t="str">
        <f>Item1!E3</f>
        <v>unidade</v>
      </c>
      <c r="D12" s="30">
        <f>Item1!F3</f>
        <v>30</v>
      </c>
      <c r="E12" s="35">
        <f>MIN(Item1!H3:H17)</f>
        <v>600</v>
      </c>
      <c r="F12" s="32">
        <f>(ROUND(E12,2)*D12)</f>
        <v>18000</v>
      </c>
    </row>
    <row r="13" spans="1:7">
      <c r="A13" s="34" t="s">
        <v>34</v>
      </c>
      <c r="B13" s="74" t="str">
        <f>INDEX(Item2!G3:G17,MATCH(TOTAL!E14,Item2!H3:H17,0))</f>
        <v>ELOAH PUBLICIDADE E PROPAGANDA EIRELI EPP (FOLHA DE SÃO PAULO)</v>
      </c>
      <c r="C13" s="75"/>
      <c r="D13" s="75"/>
      <c r="E13" s="75"/>
      <c r="F13" s="76"/>
    </row>
    <row r="14" spans="1:7" ht="38.25">
      <c r="A14" s="30">
        <v>2</v>
      </c>
      <c r="B14" s="31" t="str">
        <f>Item2!B3</f>
        <v>Publicação de aviso de licitação em jornal de grande circulação
nacional, Folha de São Paulo ou Valor Econômico, com o
formato de 2 col x 5 cm, por 01 (um) dia, em dia útil.</v>
      </c>
      <c r="C14" s="30" t="str">
        <f>Item2!E3</f>
        <v>unidade</v>
      </c>
      <c r="D14" s="30">
        <f>Item2!F3</f>
        <v>70</v>
      </c>
      <c r="E14" s="35">
        <f>MIN(Item2!H3:H17)</f>
        <v>1200</v>
      </c>
      <c r="F14" s="32">
        <f t="shared" ref="F14" si="2">(ROUND(E14,2)*D14)</f>
        <v>84000</v>
      </c>
    </row>
    <row r="15" spans="1:7" ht="15.75">
      <c r="A15" s="72" t="s">
        <v>35</v>
      </c>
      <c r="B15" s="72"/>
      <c r="C15" s="72"/>
      <c r="D15" s="72"/>
      <c r="E15" s="72"/>
      <c r="F15" s="33">
        <f>SUM(F12:F14)</f>
        <v>102000</v>
      </c>
    </row>
  </sheetData>
  <mergeCells count="7">
    <mergeCell ref="A1:F1"/>
    <mergeCell ref="A5:E5"/>
    <mergeCell ref="A9:F9"/>
    <mergeCell ref="A15:E15"/>
    <mergeCell ref="B7:E7"/>
    <mergeCell ref="B11:F11"/>
    <mergeCell ref="B13:F13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Item1</vt:lpstr>
      <vt:lpstr>Item2</vt:lpstr>
      <vt:lpstr>TOTAL</vt:lpstr>
      <vt:lpstr>TOTAL!Area_de_impressao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152379940507</cp:lastModifiedBy>
  <cp:lastPrinted>2019-08-29T17:31:42Z</cp:lastPrinted>
  <dcterms:created xsi:type="dcterms:W3CDTF">2019-01-16T20:04:04Z</dcterms:created>
  <dcterms:modified xsi:type="dcterms:W3CDTF">2019-08-29T17:31:47Z</dcterms:modified>
</cp:coreProperties>
</file>